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users\DCTSVX007\PAT-SAL-COMMUN\DE\06_EAUX_PLUVIALES\08_Doc_Technique\01_Interne\Calcul volume 2020\"/>
    </mc:Choice>
  </mc:AlternateContent>
  <xr:revisionPtr revIDLastSave="0" documentId="13_ncr:1_{83BE9E10-ED70-4B92-8460-C04044526B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étermination du CR " sheetId="3" r:id="rId1"/>
    <sheet name="Dimensionnement" sheetId="1" r:id="rId2"/>
    <sheet name="Calcul" sheetId="2" state="hidden" r:id="rId3"/>
  </sheets>
  <definedNames>
    <definedName name="Print_Area" localSheetId="1">Dimensionnement!$B$1:$G$13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3" l="1"/>
  <c r="D14" i="3" l="1"/>
  <c r="D15" i="3" s="1"/>
  <c r="E13" i="3"/>
  <c r="E12" i="3"/>
  <c r="E11" i="3"/>
  <c r="E10" i="3"/>
  <c r="E9" i="3"/>
  <c r="E8" i="3"/>
  <c r="E7" i="3"/>
  <c r="E6" i="3"/>
  <c r="E5" i="3"/>
  <c r="E4" i="3"/>
  <c r="E7" i="1" l="1"/>
  <c r="E13" i="1" s="1"/>
  <c r="E14" i="3"/>
  <c r="C17" i="3" s="1"/>
  <c r="E8" i="1" s="1"/>
  <c r="I3" i="2"/>
  <c r="I4" i="2" s="1"/>
  <c r="I9" i="2" l="1"/>
  <c r="I10" i="2" s="1"/>
  <c r="E11" i="1" s="1"/>
  <c r="E12" i="1" s="1"/>
  <c r="I6" i="2"/>
  <c r="I7" i="2" s="1"/>
</calcChain>
</file>

<file path=xl/sharedStrings.xml><?xml version="1.0" encoding="utf-8"?>
<sst xmlns="http://schemas.openxmlformats.org/spreadsheetml/2006/main" count="61" uniqueCount="57">
  <si>
    <t>Paramètre</t>
  </si>
  <si>
    <t>Unité</t>
  </si>
  <si>
    <t>m²</t>
  </si>
  <si>
    <t>Valeur</t>
  </si>
  <si>
    <t>Coefficient de ruissellement</t>
  </si>
  <si>
    <t>Débit de fuite réglementaire</t>
  </si>
  <si>
    <t>L/s/ha</t>
  </si>
  <si>
    <t>q (l/s/ha)</t>
  </si>
  <si>
    <t>q (mm/h)</t>
  </si>
  <si>
    <t>Source</t>
  </si>
  <si>
    <t>Format</t>
  </si>
  <si>
    <t>dmin</t>
  </si>
  <si>
    <t>dmax</t>
  </si>
  <si>
    <t>T</t>
  </si>
  <si>
    <t>a</t>
  </si>
  <si>
    <t>b</t>
  </si>
  <si>
    <t>92 - Etude 2019</t>
  </si>
  <si>
    <t>i (mm/h) = ad^(-b) (min)</t>
  </si>
  <si>
    <t>10 ans</t>
  </si>
  <si>
    <t>dcrit (min)</t>
  </si>
  <si>
    <t>v (mm)</t>
  </si>
  <si>
    <t>Domaine de validité des coefficients</t>
  </si>
  <si>
    <t>PARAMETRE</t>
  </si>
  <si>
    <t>SANS CR</t>
  </si>
  <si>
    <t>AVEC CR</t>
  </si>
  <si>
    <t>L/m²</t>
  </si>
  <si>
    <t>m³</t>
  </si>
  <si>
    <t>-</t>
  </si>
  <si>
    <t>Données d'entrée</t>
  </si>
  <si>
    <t>Résultats</t>
  </si>
  <si>
    <t>Volume de stockage nécessaire</t>
  </si>
  <si>
    <t>Min</t>
  </si>
  <si>
    <t>Max</t>
  </si>
  <si>
    <t>Toiture imperméable</t>
  </si>
  <si>
    <t>Toiture gravillonnée</t>
  </si>
  <si>
    <t>Toiture végétalisée extensive (5-15 cm épaisseur)</t>
  </si>
  <si>
    <t>Toiture végétalisée semi-intensive (15-40 cm épaisseur)</t>
  </si>
  <si>
    <t>Toiture intensive (40 cm à 1m d'épaisseur)</t>
  </si>
  <si>
    <t>Terre végétale sur dalle &lt; 40 cm d'épaisseur</t>
  </si>
  <si>
    <t>Terre végétale sur dalle &gt; 40 cm épaisseur</t>
  </si>
  <si>
    <t>Espace vert en pleine terre</t>
  </si>
  <si>
    <t>Débit de vidange</t>
  </si>
  <si>
    <t>L/s</t>
  </si>
  <si>
    <t>Revêtement semi-perméable</t>
  </si>
  <si>
    <t>Surface (m²)</t>
  </si>
  <si>
    <t>Surface active (m²)</t>
  </si>
  <si>
    <t>Voiries, allées, parkings, revêtement imperméable</t>
  </si>
  <si>
    <t>Nature des emprises et revêtements</t>
  </si>
  <si>
    <t>Coef. Ruislmt</t>
  </si>
  <si>
    <t>Contrôle : Superficie manquante</t>
  </si>
  <si>
    <t>Calcul de la surface active du bassin versant</t>
  </si>
  <si>
    <t>Dimensionnement des ouvrages de retention avec rejet régulé - CD 92</t>
  </si>
  <si>
    <r>
      <rPr>
        <b/>
        <sz val="12"/>
        <color theme="1"/>
        <rFont val="Calibri"/>
        <family val="2"/>
        <scheme val="minor"/>
      </rPr>
      <t xml:space="preserve">Utilisation : </t>
    </r>
    <r>
      <rPr>
        <sz val="12"/>
        <color theme="1"/>
        <rFont val="Calibri"/>
        <family val="2"/>
        <scheme val="minor"/>
      </rPr>
      <t xml:space="preserve">
 Renseigner les paramètres du projet : surface totale, coefficient de ruissellement, débit de fuite
 L'outil fournit le volume de stockage à réaliser pour retenir une pluie décennale et l'évacuer au débit de fuite réglementaire. </t>
    </r>
  </si>
  <si>
    <t>Volume ruisselé pour une pluie de 44mm (sans vidange)</t>
  </si>
  <si>
    <t>Surface du terrain d'assiette du projet</t>
  </si>
  <si>
    <t>TOTAL (doit être égal à la surface du terrain d'assiette du projet)</t>
  </si>
  <si>
    <t>Surface totale du terrain d'assiette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</si>
</sst>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8" tint="0.7999816888943144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6">
    <xf numFmtId="0" fontId="0" fillId="0" borderId="0" xfId="0"/>
    <xf numFmtId="1" fontId="0" fillId="0" borderId="0" xfId="0" applyNumberFormat="1"/>
    <xf numFmtId="2" fontId="0" fillId="0" borderId="0" xfId="0" applyNumberFormat="1"/>
    <xf numFmtId="0" fontId="1" fillId="0" borderId="1" xfId="0" applyFont="1" applyBorder="1"/>
    <xf numFmtId="0" fontId="0" fillId="0" borderId="2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7" xfId="0" applyFont="1" applyFill="1" applyBorder="1"/>
    <xf numFmtId="11" fontId="4" fillId="2" borderId="7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1" fontId="4" fillId="0" borderId="0" xfId="0" applyNumberFormat="1" applyFont="1" applyAlignment="1">
      <alignment horizontal="center"/>
    </xf>
    <xf numFmtId="0" fontId="4" fillId="2" borderId="12" xfId="0" applyFont="1" applyFill="1" applyBorder="1"/>
    <xf numFmtId="11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/>
    <xf numFmtId="11" fontId="4" fillId="2" borderId="15" xfId="0" quotePrefix="1" applyNumberFormat="1" applyFont="1" applyFill="1" applyBorder="1" applyAlignment="1">
      <alignment horizontal="center"/>
    </xf>
    <xf numFmtId="11" fontId="4" fillId="4" borderId="4" xfId="0" applyNumberFormat="1" applyFont="1" applyFill="1" applyBorder="1" applyAlignment="1">
      <alignment horizontal="center"/>
    </xf>
    <xf numFmtId="11" fontId="4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1" fontId="4" fillId="5" borderId="9" xfId="0" applyNumberFormat="1" applyFon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  <xf numFmtId="0" fontId="0" fillId="6" borderId="19" xfId="0" applyFill="1" applyBorder="1"/>
    <xf numFmtId="0" fontId="0" fillId="7" borderId="19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4" borderId="21" xfId="0" applyFont="1" applyFill="1" applyBorder="1" applyAlignment="1">
      <alignment vertical="center"/>
    </xf>
    <xf numFmtId="11" fontId="4" fillId="4" borderId="20" xfId="0" applyNumberFormat="1" applyFont="1" applyFill="1" applyBorder="1" applyAlignment="1">
      <alignment horizontal="center"/>
    </xf>
    <xf numFmtId="2" fontId="4" fillId="5" borderId="11" xfId="0" applyNumberFormat="1" applyFont="1" applyFill="1" applyBorder="1" applyAlignment="1">
      <alignment horizontal="center"/>
    </xf>
    <xf numFmtId="10" fontId="0" fillId="0" borderId="0" xfId="1" applyNumberFormat="1" applyFont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5" fillId="0" borderId="4" xfId="0" applyFont="1" applyBorder="1" applyAlignment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8"/>
  <sheetViews>
    <sheetView tabSelected="1" workbookViewId="0">
      <selection activeCell="G7" sqref="G7"/>
    </sheetView>
  </sheetViews>
  <sheetFormatPr baseColWidth="10" defaultRowHeight="15" x14ac:dyDescent="0.25"/>
  <cols>
    <col min="2" max="2" width="58" bestFit="1" customWidth="1"/>
    <col min="5" max="5" width="16.28515625" bestFit="1" customWidth="1"/>
  </cols>
  <sheetData>
    <row r="1" spans="2:6" ht="21.75" thickBot="1" x14ac:dyDescent="0.4">
      <c r="B1" s="63" t="s">
        <v>50</v>
      </c>
      <c r="C1" s="64"/>
      <c r="D1" s="64"/>
      <c r="E1" s="65"/>
      <c r="F1" s="62"/>
    </row>
    <row r="2" spans="2:6" ht="15.75" thickBot="1" x14ac:dyDescent="0.3">
      <c r="B2" s="34" t="s">
        <v>47</v>
      </c>
      <c r="C2" s="34" t="s">
        <v>48</v>
      </c>
      <c r="D2" s="34" t="s">
        <v>44</v>
      </c>
      <c r="E2" s="34" t="s">
        <v>45</v>
      </c>
    </row>
    <row r="3" spans="2:6" ht="15.75" thickBot="1" x14ac:dyDescent="0.3">
      <c r="B3" s="43" t="s">
        <v>54</v>
      </c>
      <c r="C3" s="44"/>
      <c r="D3" s="44">
        <v>0</v>
      </c>
      <c r="E3" s="45"/>
    </row>
    <row r="4" spans="2:6" x14ac:dyDescent="0.25">
      <c r="B4" s="36" t="s">
        <v>46</v>
      </c>
      <c r="C4" s="37">
        <v>0.95</v>
      </c>
      <c r="D4">
        <v>0</v>
      </c>
      <c r="E4" s="38">
        <f t="shared" ref="E4:E13" si="0">C4*D4</f>
        <v>0</v>
      </c>
    </row>
    <row r="5" spans="2:6" x14ac:dyDescent="0.25">
      <c r="B5" s="5" t="s">
        <v>33</v>
      </c>
      <c r="C5">
        <v>0.95</v>
      </c>
      <c r="D5">
        <v>0</v>
      </c>
      <c r="E5" s="4">
        <f>C5*D5</f>
        <v>0</v>
      </c>
    </row>
    <row r="6" spans="2:6" x14ac:dyDescent="0.25">
      <c r="B6" s="5" t="s">
        <v>34</v>
      </c>
      <c r="C6">
        <v>0.7</v>
      </c>
      <c r="D6">
        <v>0</v>
      </c>
      <c r="E6" s="4">
        <f t="shared" si="0"/>
        <v>0</v>
      </c>
    </row>
    <row r="7" spans="2:6" x14ac:dyDescent="0.25">
      <c r="B7" s="5" t="s">
        <v>35</v>
      </c>
      <c r="C7">
        <v>0.6</v>
      </c>
      <c r="D7">
        <v>0</v>
      </c>
      <c r="E7" s="4">
        <f t="shared" si="0"/>
        <v>0</v>
      </c>
    </row>
    <row r="8" spans="2:6" x14ac:dyDescent="0.25">
      <c r="B8" s="5" t="s">
        <v>36</v>
      </c>
      <c r="C8">
        <v>0.4</v>
      </c>
      <c r="D8">
        <v>0</v>
      </c>
      <c r="E8" s="4">
        <f t="shared" si="0"/>
        <v>0</v>
      </c>
    </row>
    <row r="9" spans="2:6" x14ac:dyDescent="0.25">
      <c r="B9" s="5" t="s">
        <v>37</v>
      </c>
      <c r="C9">
        <v>0.2</v>
      </c>
      <c r="D9">
        <v>0</v>
      </c>
      <c r="E9" s="4">
        <f t="shared" si="0"/>
        <v>0</v>
      </c>
    </row>
    <row r="10" spans="2:6" x14ac:dyDescent="0.25">
      <c r="B10" s="5" t="s">
        <v>43</v>
      </c>
      <c r="C10">
        <v>0.7</v>
      </c>
      <c r="D10">
        <v>0</v>
      </c>
      <c r="E10" s="4">
        <f>C10*D10</f>
        <v>0</v>
      </c>
    </row>
    <row r="11" spans="2:6" x14ac:dyDescent="0.25">
      <c r="B11" s="5" t="s">
        <v>38</v>
      </c>
      <c r="C11">
        <v>0.4</v>
      </c>
      <c r="D11">
        <v>0</v>
      </c>
      <c r="E11" s="4">
        <f>C11*D11</f>
        <v>0</v>
      </c>
    </row>
    <row r="12" spans="2:6" x14ac:dyDescent="0.25">
      <c r="B12" s="5" t="s">
        <v>39</v>
      </c>
      <c r="C12">
        <v>0.2</v>
      </c>
      <c r="D12">
        <v>0</v>
      </c>
      <c r="E12" s="4">
        <f>C12*D12</f>
        <v>0</v>
      </c>
    </row>
    <row r="13" spans="2:6" ht="15.75" thickBot="1" x14ac:dyDescent="0.3">
      <c r="B13" s="5" t="s">
        <v>40</v>
      </c>
      <c r="C13">
        <v>0.2</v>
      </c>
      <c r="D13">
        <v>0</v>
      </c>
      <c r="E13" s="4">
        <f t="shared" si="0"/>
        <v>0</v>
      </c>
    </row>
    <row r="14" spans="2:6" ht="15.75" thickBot="1" x14ac:dyDescent="0.3">
      <c r="B14" s="43" t="s">
        <v>55</v>
      </c>
      <c r="C14" s="44">
        <v>0</v>
      </c>
      <c r="D14" s="44">
        <f>SUM(D4:D13)</f>
        <v>0</v>
      </c>
      <c r="E14" s="45">
        <f>SUM(E4:E13)</f>
        <v>0</v>
      </c>
    </row>
    <row r="15" spans="2:6" x14ac:dyDescent="0.25">
      <c r="B15" s="60" t="s">
        <v>49</v>
      </c>
      <c r="C15" s="60"/>
      <c r="D15" s="61">
        <f>D3-D14</f>
        <v>0</v>
      </c>
    </row>
    <row r="16" spans="2:6" ht="15.75" thickBot="1" x14ac:dyDescent="0.3"/>
    <row r="17" spans="2:3" ht="15.75" thickBot="1" x14ac:dyDescent="0.3">
      <c r="B17" s="35" t="s">
        <v>4</v>
      </c>
      <c r="C17" s="42" t="e">
        <f>E14/D14</f>
        <v>#DIV/0!</v>
      </c>
    </row>
    <row r="18" spans="2:3" x14ac:dyDescent="0.25">
      <c r="B18" s="60" t="s">
        <v>53</v>
      </c>
      <c r="C18" s="60" t="e">
        <f>D14*C17*0.044</f>
        <v>#DIV/0!</v>
      </c>
    </row>
  </sheetData>
  <mergeCells count="1">
    <mergeCell ref="B1:E1"/>
  </mergeCells>
  <conditionalFormatting sqref="C4:C13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{024C658E-D5F2-482B-8A49-7442B66A4DC5}</x14:id>
        </ext>
      </extLst>
    </cfRule>
  </conditionalFormatting>
  <conditionalFormatting sqref="D14">
    <cfRule type="expression" dxfId="9" priority="2">
      <formula>$D$14&lt;&gt;$D$3</formula>
    </cfRule>
  </conditionalFormatting>
  <conditionalFormatting sqref="D15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1200" verticalDpi="1200" r:id="rId1"/>
  <headerFooter>
    <oddFooter>&amp;C_x000D_&amp;1#&amp;"Calibri"&amp;8&amp;K0000FF Général</oddFooter>
  </headerFooter>
  <ignoredErrors>
    <ignoredError sqref="D14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24C658E-D5F2-482B-8A49-7442B66A4DC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C4:C13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4"/>
  <sheetViews>
    <sheetView zoomScaleNormal="100" workbookViewId="0">
      <selection activeCell="C14" sqref="C14"/>
    </sheetView>
  </sheetViews>
  <sheetFormatPr baseColWidth="10" defaultColWidth="9.140625" defaultRowHeight="15" x14ac:dyDescent="0.25"/>
  <cols>
    <col min="2" max="2" width="12" customWidth="1"/>
    <col min="3" max="3" width="38.42578125" customWidth="1"/>
    <col min="4" max="4" width="11.28515625" customWidth="1"/>
    <col min="5" max="5" width="12.140625" customWidth="1"/>
  </cols>
  <sheetData>
    <row r="1" spans="2:7" ht="21" x14ac:dyDescent="0.35">
      <c r="B1" s="49" t="s">
        <v>51</v>
      </c>
      <c r="C1" s="50"/>
      <c r="D1" s="50"/>
      <c r="E1" s="50"/>
      <c r="F1" s="50"/>
      <c r="G1" s="51"/>
    </row>
    <row r="2" spans="2:7" x14ac:dyDescent="0.25">
      <c r="B2" s="3"/>
      <c r="G2" s="4"/>
    </row>
    <row r="3" spans="2:7" ht="66.75" customHeight="1" x14ac:dyDescent="0.25">
      <c r="B3" s="52" t="s">
        <v>52</v>
      </c>
      <c r="C3" s="53"/>
      <c r="D3" s="53"/>
      <c r="E3" s="53"/>
      <c r="F3" s="53"/>
      <c r="G3" s="54"/>
    </row>
    <row r="4" spans="2:7" x14ac:dyDescent="0.25">
      <c r="B4" s="5"/>
      <c r="G4" s="4"/>
    </row>
    <row r="5" spans="2:7" x14ac:dyDescent="0.25">
      <c r="B5" s="5"/>
      <c r="G5" s="4"/>
    </row>
    <row r="6" spans="2:7" ht="15.75" thickBot="1" x14ac:dyDescent="0.3">
      <c r="B6" s="5"/>
      <c r="C6" s="8" t="s">
        <v>0</v>
      </c>
      <c r="D6" s="9" t="s">
        <v>1</v>
      </c>
      <c r="E6" s="9" t="s">
        <v>3</v>
      </c>
      <c r="F6" s="21" t="s">
        <v>31</v>
      </c>
      <c r="G6" s="22" t="s">
        <v>32</v>
      </c>
    </row>
    <row r="7" spans="2:7" ht="15.75" x14ac:dyDescent="0.25">
      <c r="B7" s="55" t="s">
        <v>28</v>
      </c>
      <c r="C7" s="15" t="s">
        <v>56</v>
      </c>
      <c r="D7" s="16" t="s">
        <v>2</v>
      </c>
      <c r="E7" s="29">
        <f>'Détermination du CR '!D14</f>
        <v>0</v>
      </c>
      <c r="F7" s="23">
        <v>0</v>
      </c>
      <c r="G7" s="24" t="s">
        <v>27</v>
      </c>
    </row>
    <row r="8" spans="2:7" ht="15.75" x14ac:dyDescent="0.25">
      <c r="B8" s="56"/>
      <c r="C8" s="17" t="s">
        <v>4</v>
      </c>
      <c r="D8" s="18" t="s">
        <v>27</v>
      </c>
      <c r="E8" s="30" t="e">
        <f>'Détermination du CR '!C17</f>
        <v>#DIV/0!</v>
      </c>
      <c r="F8" s="25">
        <v>0</v>
      </c>
      <c r="G8" s="26">
        <v>1</v>
      </c>
    </row>
    <row r="9" spans="2:7" ht="16.5" thickBot="1" x14ac:dyDescent="0.3">
      <c r="B9" s="57"/>
      <c r="C9" s="10" t="s">
        <v>5</v>
      </c>
      <c r="D9" s="11" t="s">
        <v>6</v>
      </c>
      <c r="E9" s="31">
        <v>2</v>
      </c>
      <c r="F9" s="27">
        <v>2</v>
      </c>
      <c r="G9" s="28">
        <v>15</v>
      </c>
    </row>
    <row r="10" spans="2:7" ht="16.5" thickBot="1" x14ac:dyDescent="0.3">
      <c r="B10" s="12"/>
      <c r="C10" s="13"/>
      <c r="D10" s="14"/>
      <c r="E10" s="13"/>
      <c r="G10" s="4"/>
    </row>
    <row r="11" spans="2:7" ht="15.75" x14ac:dyDescent="0.25">
      <c r="B11" s="46" t="s">
        <v>29</v>
      </c>
      <c r="C11" s="58" t="s">
        <v>30</v>
      </c>
      <c r="D11" s="19" t="s">
        <v>25</v>
      </c>
      <c r="E11" s="32" t="str">
        <f>IFERROR(Calcul!I10,"-")</f>
        <v>-</v>
      </c>
      <c r="G11" s="4"/>
    </row>
    <row r="12" spans="2:7" ht="16.5" thickBot="1" x14ac:dyDescent="0.3">
      <c r="B12" s="47"/>
      <c r="C12" s="59"/>
      <c r="D12" s="20" t="s">
        <v>26</v>
      </c>
      <c r="E12" s="33" t="str">
        <f>IFERROR(E11*E7/1000,"-")</f>
        <v>-</v>
      </c>
      <c r="G12" s="4"/>
    </row>
    <row r="13" spans="2:7" ht="15.75" customHeight="1" thickBot="1" x14ac:dyDescent="0.3">
      <c r="B13" s="48"/>
      <c r="C13" s="39" t="s">
        <v>41</v>
      </c>
      <c r="D13" s="40" t="s">
        <v>42</v>
      </c>
      <c r="E13" s="41">
        <f>E7*E9/10000</f>
        <v>0</v>
      </c>
      <c r="F13" s="6"/>
      <c r="G13" s="7"/>
    </row>
    <row r="14" spans="2:7" ht="15.75" customHeight="1" x14ac:dyDescent="0.25"/>
  </sheetData>
  <sheetProtection selectLockedCells="1"/>
  <mergeCells count="5">
    <mergeCell ref="B11:B13"/>
    <mergeCell ref="B1:G1"/>
    <mergeCell ref="B3:G3"/>
    <mergeCell ref="B7:B9"/>
    <mergeCell ref="C11:C12"/>
  </mergeCells>
  <conditionalFormatting sqref="F7">
    <cfRule type="cellIs" dxfId="8" priority="5" operator="greaterThan">
      <formula>$E$7</formula>
    </cfRule>
  </conditionalFormatting>
  <conditionalFormatting sqref="F8">
    <cfRule type="cellIs" dxfId="7" priority="4" operator="greaterThan">
      <formula>$E$8</formula>
    </cfRule>
  </conditionalFormatting>
  <conditionalFormatting sqref="F9">
    <cfRule type="cellIs" dxfId="6" priority="3" operator="greaterThan">
      <formula>$E$9</formula>
    </cfRule>
  </conditionalFormatting>
  <conditionalFormatting sqref="G8">
    <cfRule type="cellIs" dxfId="5" priority="2" operator="lessThan">
      <formula>$E$8</formula>
    </cfRule>
  </conditionalFormatting>
  <conditionalFormatting sqref="G9">
    <cfRule type="cellIs" dxfId="4" priority="1" operator="lessThan">
      <formula>$E$9</formula>
    </cfRule>
  </conditionalFormatting>
  <pageMargins left="0.7" right="0.7" top="0.75" bottom="0.75" header="0.3" footer="0.3"/>
  <pageSetup paperSize="9" orientation="portrait" verticalDpi="0" r:id="rId1"/>
  <headerFooter>
    <oddFooter>&amp;C_x000D_&amp;1#&amp;"Calibri"&amp;8&amp;K0000FF Général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0"/>
  <sheetViews>
    <sheetView workbookViewId="0">
      <selection activeCell="B41" sqref="B41"/>
    </sheetView>
  </sheetViews>
  <sheetFormatPr baseColWidth="10" defaultRowHeight="15" x14ac:dyDescent="0.25"/>
  <cols>
    <col min="1" max="1" width="14.140625" bestFit="1" customWidth="1"/>
    <col min="2" max="2" width="22.7109375" bestFit="1" customWidth="1"/>
    <col min="3" max="3" width="5.5703125" bestFit="1" customWidth="1"/>
    <col min="4" max="4" width="5.85546875" bestFit="1" customWidth="1"/>
  </cols>
  <sheetData>
    <row r="2" spans="1:11" x14ac:dyDescent="0.25">
      <c r="I2" t="s">
        <v>22</v>
      </c>
    </row>
    <row r="3" spans="1:11" x14ac:dyDescent="0.25">
      <c r="H3" t="s">
        <v>7</v>
      </c>
      <c r="I3">
        <f>+Dimensionnement!E9</f>
        <v>2</v>
      </c>
    </row>
    <row r="4" spans="1:11" x14ac:dyDescent="0.25">
      <c r="C4" t="s">
        <v>21</v>
      </c>
      <c r="H4" t="s">
        <v>8</v>
      </c>
      <c r="I4">
        <f t="shared" ref="I4" si="0">+I3*0.36</f>
        <v>0.72</v>
      </c>
    </row>
    <row r="5" spans="1:1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</row>
    <row r="6" spans="1:11" x14ac:dyDescent="0.25">
      <c r="A6" t="s">
        <v>16</v>
      </c>
      <c r="B6" t="s">
        <v>17</v>
      </c>
      <c r="C6">
        <v>60</v>
      </c>
      <c r="D6">
        <v>1440</v>
      </c>
      <c r="E6" t="s">
        <v>18</v>
      </c>
      <c r="F6">
        <v>954.15324563649779</v>
      </c>
      <c r="G6">
        <v>0.81722581126408922</v>
      </c>
      <c r="H6" t="s">
        <v>19</v>
      </c>
      <c r="I6" s="1">
        <f t="shared" ref="I6" si="1">POWER(I$4/$F6/(1-$G6),-1/$G6)</f>
        <v>826.85949028109701</v>
      </c>
      <c r="K6" t="s">
        <v>23</v>
      </c>
    </row>
    <row r="7" spans="1:11" x14ac:dyDescent="0.25">
      <c r="H7" t="s">
        <v>20</v>
      </c>
      <c r="I7" s="2">
        <f t="shared" ref="I7" si="2">+$F6*POWER(I6,-$G6)*I6/60-I$4*I6/60</f>
        <v>44.364967882160215</v>
      </c>
    </row>
    <row r="9" spans="1:11" x14ac:dyDescent="0.25">
      <c r="H9" t="s">
        <v>19</v>
      </c>
      <c r="I9" s="1" t="e">
        <f>POWER(I$4/$F6/(1-$G6)/Dimensionnement!$E$8,-1/$G6)</f>
        <v>#DIV/0!</v>
      </c>
      <c r="K9" t="s">
        <v>24</v>
      </c>
    </row>
    <row r="10" spans="1:11" x14ac:dyDescent="0.25">
      <c r="H10" t="s">
        <v>20</v>
      </c>
      <c r="I10" s="2" t="e">
        <f>+Dimensionnement!$E$8*$F6*POWER(I9,-$G6)*I9/60-I$4*I9/60</f>
        <v>#DIV/0!</v>
      </c>
    </row>
  </sheetData>
  <conditionalFormatting sqref="I6 I9">
    <cfRule type="cellIs" dxfId="3" priority="2" operator="notBetween">
      <formula>$C$6</formula>
      <formula>$D$6</formula>
    </cfRule>
  </conditionalFormatting>
  <pageMargins left="0.7" right="0.7" top="0.75" bottom="0.75" header="0.3" footer="0.3"/>
  <headerFooter>
    <oddFooter>&amp;C_x000D_&amp;1#&amp;"Calibri"&amp;8&amp;K0000FF Général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Détermination du CR </vt:lpstr>
      <vt:lpstr>Dimensionnement</vt:lpstr>
      <vt:lpstr>Calcul</vt:lpstr>
      <vt:lpstr>Dimensionnement!Print_Area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BOUSSAC Claire - PACT/DE/SEPE</dc:creator>
  <cp:lastModifiedBy>PRUVOST-BOUVATTIER Laetitia - PACT/DE/SEPE/UPEC</cp:lastModifiedBy>
  <dcterms:created xsi:type="dcterms:W3CDTF">2006-09-16T00:00:00Z</dcterms:created>
  <dcterms:modified xsi:type="dcterms:W3CDTF">2024-01-18T08:34:32Z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db7c29-a122-4e6f-8cbf-61c6cefd7483_Enabled">
    <vt:lpwstr>true</vt:lpwstr>
  </property>
  <property fmtid="{D5CDD505-2E9C-101B-9397-08002B2CF9AE}" pid="3" name="MSIP_Label_f4db7c29-a122-4e6f-8cbf-61c6cefd7483_SetDate">
    <vt:lpwstr>2024-01-18T08:33:02Z</vt:lpwstr>
  </property>
  <property fmtid="{D5CDD505-2E9C-101B-9397-08002B2CF9AE}" pid="4" name="MSIP_Label_f4db7c29-a122-4e6f-8cbf-61c6cefd7483_Method">
    <vt:lpwstr>Standard</vt:lpwstr>
  </property>
  <property fmtid="{D5CDD505-2E9C-101B-9397-08002B2CF9AE}" pid="5" name="MSIP_Label_f4db7c29-a122-4e6f-8cbf-61c6cefd7483_Name">
    <vt:lpwstr>Général</vt:lpwstr>
  </property>
  <property fmtid="{D5CDD505-2E9C-101B-9397-08002B2CF9AE}" pid="6" name="MSIP_Label_f4db7c29-a122-4e6f-8cbf-61c6cefd7483_SiteId">
    <vt:lpwstr>251357e4-4339-4734-bebd-8c4c3ce4c4f9</vt:lpwstr>
  </property>
  <property fmtid="{D5CDD505-2E9C-101B-9397-08002B2CF9AE}" pid="7" name="MSIP_Label_f4db7c29-a122-4e6f-8cbf-61c6cefd7483_ActionId">
    <vt:lpwstr>c3802d89-f36e-46f9-93bf-8ebfde1dcd21</vt:lpwstr>
  </property>
  <property fmtid="{D5CDD505-2E9C-101B-9397-08002B2CF9AE}" pid="8" name="MSIP_Label_f4db7c29-a122-4e6f-8cbf-61c6cefd7483_ContentBits">
    <vt:lpwstr>2</vt:lpwstr>
  </property>
</Properties>
</file>